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osheverskaya\Documents\МОИ\Радуга\2023\"/>
    </mc:Choice>
  </mc:AlternateContent>
  <bookViews>
    <workbookView xWindow="0" yWindow="0" windowWidth="28800" windowHeight="13590"/>
  </bookViews>
  <sheets>
    <sheet name="сама смета" sheetId="1" r:id="rId1"/>
    <sheet name="Мусор, зарплата" sheetId="4" r:id="rId2"/>
  </sheets>
  <calcPr calcId="162913" calcOnSave="0"/>
</workbook>
</file>

<file path=xl/calcChain.xml><?xml version="1.0" encoding="utf-8"?>
<calcChain xmlns="http://schemas.openxmlformats.org/spreadsheetml/2006/main">
  <c r="K41" i="1" l="1"/>
  <c r="H37" i="1"/>
  <c r="J41" i="1" l="1"/>
  <c r="I41" i="1"/>
  <c r="I42" i="1" l="1"/>
  <c r="I43" i="1" s="1"/>
  <c r="H18" i="1"/>
  <c r="H8" i="1"/>
  <c r="I45" i="1"/>
  <c r="K42" i="1"/>
  <c r="K43" i="1" s="1"/>
  <c r="J42" i="1"/>
  <c r="J43" i="1" s="1"/>
  <c r="H34" i="1"/>
  <c r="I44" i="1" l="1"/>
  <c r="I46" i="1" s="1"/>
  <c r="E21" i="4"/>
  <c r="C33" i="4" l="1"/>
  <c r="E33" i="4" s="1"/>
  <c r="C15" i="4"/>
  <c r="D11" i="4"/>
  <c r="E11" i="4" s="1"/>
  <c r="D12" i="4"/>
  <c r="E12" i="4" s="1"/>
  <c r="D13" i="4"/>
  <c r="D14" i="4"/>
  <c r="E14" i="4" s="1"/>
  <c r="D10" i="4"/>
  <c r="E10" i="4" s="1"/>
  <c r="E13" i="4" l="1"/>
  <c r="E15" i="4" s="1"/>
  <c r="F12" i="4"/>
  <c r="D15" i="4"/>
  <c r="F10" i="4"/>
  <c r="F11" i="4"/>
  <c r="F14" i="4"/>
  <c r="F13" i="4" l="1"/>
  <c r="F15" i="4" s="1"/>
</calcChain>
</file>

<file path=xl/sharedStrings.xml><?xml version="1.0" encoding="utf-8"?>
<sst xmlns="http://schemas.openxmlformats.org/spreadsheetml/2006/main" count="93" uniqueCount="78">
  <si>
    <t>Утверждена Решением правления ТСЖ "Радуга"</t>
  </si>
  <si>
    <t>_______________________________</t>
  </si>
  <si>
    <t>"____"______________20____год</t>
  </si>
  <si>
    <t>Наименование сметных затрат</t>
  </si>
  <si>
    <t>Площадь,  кв.м</t>
  </si>
  <si>
    <t>Итого сумма расходов в год</t>
  </si>
  <si>
    <t xml:space="preserve">1.Размер обязательного платежа (взноса) на содержание общего имущества </t>
  </si>
  <si>
    <t>71 кв.</t>
  </si>
  <si>
    <t>Трубочистные работы</t>
  </si>
  <si>
    <t>1.3 Прочие расходы, в том числе:</t>
  </si>
  <si>
    <t>Электронная отчетность в налоговые органы( в т.ч. смс  уведомления )</t>
  </si>
  <si>
    <t>Обслуживание сайта "ГИС ЖКХ"</t>
  </si>
  <si>
    <t>Подписка на журнал " Управление МКД"</t>
  </si>
  <si>
    <t>Телефонная связь</t>
  </si>
  <si>
    <t>Содержание офиса (отопление)</t>
  </si>
  <si>
    <t xml:space="preserve">Ведение банковского счета </t>
  </si>
  <si>
    <t>Реагент противогололедный</t>
  </si>
  <si>
    <t>Канцтовары, ксерокопии и пр.</t>
  </si>
  <si>
    <t>1.4 Текущий ремонт (дом № 8), в том числе :</t>
  </si>
  <si>
    <t>1.5 Текущий ремонт (дом № 7), в том числе :</t>
  </si>
  <si>
    <t>1.6 Текущий ремонт (дом № 6),  в том числе:</t>
  </si>
  <si>
    <t>1.7 Санитарное содержание общего имущества и прилегающей территории (д.№7А, д.№8)</t>
  </si>
  <si>
    <t>Дом 8</t>
  </si>
  <si>
    <t xml:space="preserve">Тариф для дома 8 в месяц </t>
  </si>
  <si>
    <t>Тариф для дома 7 в месяц</t>
  </si>
  <si>
    <t xml:space="preserve">Тариф для дома 6  в месяц </t>
  </si>
  <si>
    <t>Фонд заработной платы (включая отчисления в Пенсионный фонд, ФСС) управляющего</t>
  </si>
  <si>
    <t>Фонд заработной платы  (включая отчисления в Пенсионный фонд, ФСС)бухгалтера</t>
  </si>
  <si>
    <t>Фонд заработной платы  (включая отчисления в Пенсионный фонд, ФСС)сантехника</t>
  </si>
  <si>
    <t>Фонд заработной платы (включая отчисления в Пенсионный фонд, ФСС) электрика</t>
  </si>
  <si>
    <t>ВДГО (техническое обслуживание и ремонт внутридомового газового оборудования)</t>
  </si>
  <si>
    <t>33,25 руб. с квартиры</t>
  </si>
  <si>
    <t>Юридическое сопровождение</t>
  </si>
  <si>
    <t>P.S. В тариф с квадратного метра не входит сумма рассчитанная с квартиры:</t>
  </si>
  <si>
    <t>1.Техническое обслуживание и ремонт внутриквартирного оборудования</t>
  </si>
  <si>
    <t>2.Трубочистные работы</t>
  </si>
  <si>
    <t>Справочно</t>
  </si>
  <si>
    <t>Всего квартир</t>
  </si>
  <si>
    <t>Общая плошадь всех домов (кв.м.), в том числе :</t>
  </si>
  <si>
    <t>Дом 6Б</t>
  </si>
  <si>
    <t>Дом 6В</t>
  </si>
  <si>
    <t>Дом 7А</t>
  </si>
  <si>
    <t>Фонд заработной платы (включая отчисления в Пенсионный фонд, ФСС)дворник ( для домов 7,8)</t>
  </si>
  <si>
    <t>Фонд заработной платы (включая отчисления в Пенсионный фонд, ФСС)дворник (для дома 6 )в части уборки контейнерной площадки.</t>
  </si>
  <si>
    <t>ВКГО(Техническое обслуживание и ремонт внутриквартирного оборудования)</t>
  </si>
  <si>
    <t>Обслуживание ворот</t>
  </si>
  <si>
    <t>Техническое обслуживание домофона</t>
  </si>
  <si>
    <t xml:space="preserve">Очистка и мелкий ремонт желобов
</t>
  </si>
  <si>
    <t>Уборка снега с кровли</t>
  </si>
  <si>
    <t>3.Обслуживание ворот</t>
  </si>
  <si>
    <t>%</t>
  </si>
  <si>
    <t>Размер обязательного платежа (взноса) на содержание общего имущества и коммунальные услуги  на период с 01.01.23 по 31.12.2023 г.</t>
  </si>
  <si>
    <t>Зарплата</t>
  </si>
  <si>
    <t>Богатов</t>
  </si>
  <si>
    <t>Муравьев</t>
  </si>
  <si>
    <t>Устинова</t>
  </si>
  <si>
    <t>Шаврин</t>
  </si>
  <si>
    <t>13 зарплат</t>
  </si>
  <si>
    <t>налоги</t>
  </si>
  <si>
    <t>в месяц</t>
  </si>
  <si>
    <t>Мусор</t>
  </si>
  <si>
    <t>Частичный ремонт кровли</t>
  </si>
  <si>
    <t>Косметический ремонт  подъезда № 3</t>
  </si>
  <si>
    <t xml:space="preserve">сан </t>
  </si>
  <si>
    <t>400 руб. с квартиры</t>
  </si>
  <si>
    <t>21,13 руб. с квартиры</t>
  </si>
  <si>
    <t>72,79 руб. с квартиры</t>
  </si>
  <si>
    <t>18,87 руб. с квартиры</t>
  </si>
  <si>
    <t>в год</t>
  </si>
  <si>
    <t xml:space="preserve">4.Содержание и благоустроиство прилегающих территорий и дорог </t>
  </si>
  <si>
    <t xml:space="preserve">5.ВКГО(Техническое обслуживание и ремонт внутриквартирного оборудования) </t>
  </si>
  <si>
    <r>
      <rPr>
        <b/>
        <sz val="11"/>
        <color theme="1"/>
        <rFont val="Calibri"/>
        <family val="2"/>
        <charset val="204"/>
        <scheme val="minor"/>
      </rPr>
      <t>1.1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Организация обеспечения оказания услуг и выполнении работ по надлежащему содержанию общего имущества (управление)</t>
    </r>
    <r>
      <rPr>
        <sz val="11"/>
        <color theme="1"/>
        <rFont val="Calibri"/>
        <family val="2"/>
        <charset val="204"/>
        <scheme val="minor"/>
      </rPr>
      <t xml:space="preserve">, в том числе: </t>
    </r>
  </si>
  <si>
    <t>6.ВДГО (техническое обслуживание и ремонт внутридомового газового оборудования)</t>
  </si>
  <si>
    <t>Уборка снега,наледи  с кровли</t>
  </si>
  <si>
    <t>Замена светильников в техническом подвале</t>
  </si>
  <si>
    <t>Содержание и благоустроиство прилегающих территорий и дорог (планировка дорог грейдером, ямочный ремонт, сыпучие материалы, уборка снега в зимний период)</t>
  </si>
  <si>
    <t>Сажина</t>
  </si>
  <si>
    <t>Примечание: В Смету ТСЖ"Радуга" на 2023 г. не включены следующие виды непредвиденных расходов, которые невозможно заранее предусмотреть : штрафы,пени,неустойки и (или) иные санкции , расходы на получение технической документации, расходы на проведение экспертиз,аварийные ситуации и др. 
Также не внесены затраты на повышение услуг по договорам (так как неизвестны сроки и суммы повышений, факты не зависящие от ТСЖ).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</si>
</sst>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7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7" fontId="1" fillId="0" borderId="1" xfId="0" applyNumberFormat="1" applyFont="1" applyBorder="1"/>
    <xf numFmtId="0" fontId="1" fillId="0" borderId="1" xfId="0" applyFont="1" applyBorder="1"/>
    <xf numFmtId="4" fontId="0" fillId="0" borderId="2" xfId="0" applyNumberForma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0" xfId="0" applyNumberFormat="1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/>
    <xf numFmtId="2" fontId="0" fillId="0" borderId="7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2"/>
  <sheetViews>
    <sheetView tabSelected="1" topLeftCell="A37" workbookViewId="0">
      <selection activeCell="B59" sqref="B59:K61"/>
    </sheetView>
  </sheetViews>
  <sheetFormatPr defaultRowHeight="15" x14ac:dyDescent="0.25"/>
  <cols>
    <col min="1" max="1" width="2.28515625" style="1" customWidth="1"/>
    <col min="2" max="2" width="9.140625" style="1"/>
    <col min="3" max="4" width="9.140625" style="1" customWidth="1"/>
    <col min="5" max="5" width="9.140625" style="1"/>
    <col min="6" max="6" width="58.42578125" style="1" customWidth="1"/>
    <col min="7" max="7" width="10.85546875" style="1" customWidth="1"/>
    <col min="8" max="8" width="14.5703125" style="1" customWidth="1"/>
    <col min="9" max="9" width="11.85546875" style="1" customWidth="1"/>
    <col min="10" max="10" width="11.28515625" style="1" customWidth="1"/>
    <col min="11" max="11" width="13.140625" style="1" customWidth="1"/>
    <col min="12" max="13" width="10" style="1" bestFit="1" customWidth="1"/>
    <col min="14" max="16384" width="9.140625" style="1"/>
  </cols>
  <sheetData>
    <row r="1" spans="2:13" ht="15.75" customHeight="1" x14ac:dyDescent="0.25">
      <c r="B1" s="50"/>
      <c r="C1" s="50"/>
      <c r="D1" s="50"/>
      <c r="E1" s="50"/>
      <c r="F1" s="2"/>
      <c r="G1" s="3" t="s">
        <v>0</v>
      </c>
      <c r="H1" s="3"/>
      <c r="I1" s="4"/>
      <c r="J1" s="4"/>
      <c r="K1" s="50"/>
      <c r="L1" s="50"/>
      <c r="M1" s="50"/>
    </row>
    <row r="2" spans="2:13" ht="5.25" customHeight="1" x14ac:dyDescent="0.25">
      <c r="B2" s="5"/>
      <c r="C2" s="50"/>
      <c r="D2" s="50"/>
      <c r="E2" s="50"/>
      <c r="F2" s="50"/>
      <c r="G2" s="4" t="s">
        <v>1</v>
      </c>
      <c r="H2" s="4"/>
      <c r="I2" s="4"/>
      <c r="J2" s="4"/>
      <c r="K2" s="50"/>
      <c r="L2" s="50"/>
      <c r="M2" s="50"/>
    </row>
    <row r="3" spans="2:13" ht="15.75" customHeight="1" x14ac:dyDescent="0.25">
      <c r="B3" s="50"/>
      <c r="C3" s="50"/>
      <c r="D3" s="50"/>
      <c r="E3" s="50"/>
      <c r="F3" s="50"/>
      <c r="G3" s="4" t="s">
        <v>2</v>
      </c>
      <c r="H3" s="4"/>
      <c r="I3" s="4"/>
      <c r="J3" s="4"/>
      <c r="K3" s="50"/>
      <c r="L3" s="50"/>
      <c r="M3" s="50"/>
    </row>
    <row r="4" spans="2:13" x14ac:dyDescent="0.25">
      <c r="B4" s="87" t="s">
        <v>51</v>
      </c>
      <c r="C4" s="87"/>
      <c r="D4" s="87"/>
      <c r="E4" s="87"/>
      <c r="F4" s="87"/>
      <c r="G4" s="87"/>
      <c r="H4" s="87"/>
      <c r="I4" s="87"/>
      <c r="J4" s="87"/>
      <c r="K4" s="87"/>
      <c r="L4" s="2"/>
      <c r="M4" s="2"/>
    </row>
    <row r="5" spans="2:13" s="2" customFormat="1" ht="21" customHeigh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2:13" s="54" customFormat="1" ht="42.75" customHeight="1" x14ac:dyDescent="0.2">
      <c r="B6" s="88" t="s">
        <v>3</v>
      </c>
      <c r="C6" s="88"/>
      <c r="D6" s="88"/>
      <c r="E6" s="88"/>
      <c r="F6" s="88"/>
      <c r="G6" s="52" t="s">
        <v>4</v>
      </c>
      <c r="H6" s="52" t="s">
        <v>5</v>
      </c>
      <c r="I6" s="52" t="s">
        <v>23</v>
      </c>
      <c r="J6" s="52" t="s">
        <v>24</v>
      </c>
      <c r="K6" s="52" t="s">
        <v>25</v>
      </c>
      <c r="L6" s="53"/>
      <c r="M6" s="53"/>
    </row>
    <row r="7" spans="2:13" s="6" customFormat="1" ht="66" customHeight="1" x14ac:dyDescent="0.25">
      <c r="B7" s="89" t="s">
        <v>6</v>
      </c>
      <c r="C7" s="90"/>
      <c r="D7" s="90"/>
      <c r="E7" s="90"/>
      <c r="F7" s="90"/>
      <c r="G7" s="90"/>
      <c r="H7" s="90"/>
      <c r="I7" s="90"/>
      <c r="J7" s="90"/>
      <c r="K7" s="91"/>
    </row>
    <row r="8" spans="2:13" s="6" customFormat="1" ht="24.75" customHeight="1" x14ac:dyDescent="0.25">
      <c r="B8" s="92" t="s">
        <v>71</v>
      </c>
      <c r="C8" s="92"/>
      <c r="D8" s="92"/>
      <c r="E8" s="92"/>
      <c r="F8" s="92"/>
      <c r="G8" s="82">
        <v>7060.2</v>
      </c>
      <c r="H8" s="7">
        <f>H9+H10+H11+H12</f>
        <v>1390603.77</v>
      </c>
      <c r="I8" s="93">
        <v>16.41</v>
      </c>
      <c r="J8" s="93">
        <v>16.41</v>
      </c>
      <c r="K8" s="93">
        <v>16.41</v>
      </c>
      <c r="L8" s="8"/>
      <c r="M8" s="9"/>
    </row>
    <row r="9" spans="2:13" s="8" customFormat="1" ht="25.5" customHeight="1" x14ac:dyDescent="0.25">
      <c r="B9" s="77" t="s">
        <v>26</v>
      </c>
      <c r="C9" s="78"/>
      <c r="D9" s="78"/>
      <c r="E9" s="78"/>
      <c r="F9" s="79"/>
      <c r="G9" s="83"/>
      <c r="H9" s="10">
        <v>583947</v>
      </c>
      <c r="I9" s="93"/>
      <c r="J9" s="93"/>
      <c r="K9" s="93"/>
    </row>
    <row r="10" spans="2:13" s="8" customFormat="1" ht="24.95" customHeight="1" x14ac:dyDescent="0.25">
      <c r="B10" s="77" t="s">
        <v>27</v>
      </c>
      <c r="C10" s="78"/>
      <c r="D10" s="78"/>
      <c r="E10" s="78"/>
      <c r="F10" s="79"/>
      <c r="G10" s="83"/>
      <c r="H10" s="10">
        <v>350368.2</v>
      </c>
      <c r="I10" s="93"/>
      <c r="J10" s="93"/>
      <c r="K10" s="93"/>
    </row>
    <row r="11" spans="2:13" s="8" customFormat="1" ht="24.95" customHeight="1" x14ac:dyDescent="0.25">
      <c r="B11" s="77" t="s">
        <v>28</v>
      </c>
      <c r="C11" s="78"/>
      <c r="D11" s="78"/>
      <c r="E11" s="78"/>
      <c r="F11" s="79"/>
      <c r="G11" s="83"/>
      <c r="H11" s="10">
        <v>187165.17</v>
      </c>
      <c r="I11" s="93"/>
      <c r="J11" s="93"/>
      <c r="K11" s="93"/>
      <c r="L11" s="11"/>
    </row>
    <row r="12" spans="2:13" s="8" customFormat="1" ht="24.95" customHeight="1" x14ac:dyDescent="0.25">
      <c r="B12" s="77" t="s">
        <v>29</v>
      </c>
      <c r="C12" s="78"/>
      <c r="D12" s="78"/>
      <c r="E12" s="78"/>
      <c r="F12" s="79"/>
      <c r="G12" s="84"/>
      <c r="H12" s="10">
        <v>269123.40000000002</v>
      </c>
      <c r="I12" s="93"/>
      <c r="J12" s="93"/>
      <c r="K12" s="93"/>
      <c r="L12" s="11"/>
    </row>
    <row r="13" spans="2:13" s="8" customFormat="1" ht="24.95" customHeight="1" x14ac:dyDescent="0.25">
      <c r="B13" s="77" t="s">
        <v>42</v>
      </c>
      <c r="C13" s="78"/>
      <c r="D13" s="78"/>
      <c r="E13" s="78"/>
      <c r="F13" s="79"/>
      <c r="G13" s="46">
        <v>3300.8</v>
      </c>
      <c r="H13" s="7">
        <v>299037.59999999998</v>
      </c>
      <c r="I13" s="24">
        <v>7.55</v>
      </c>
      <c r="J13" s="24">
        <v>7.55</v>
      </c>
      <c r="K13" s="24">
        <v>0</v>
      </c>
      <c r="L13" s="11"/>
    </row>
    <row r="14" spans="2:13" s="13" customFormat="1" ht="33.75" customHeight="1" x14ac:dyDescent="0.25">
      <c r="B14" s="77" t="s">
        <v>43</v>
      </c>
      <c r="C14" s="78"/>
      <c r="D14" s="78"/>
      <c r="E14" s="78"/>
      <c r="F14" s="79"/>
      <c r="G14" s="46">
        <v>3759.4</v>
      </c>
      <c r="H14" s="7">
        <v>22556.400000000001</v>
      </c>
      <c r="I14" s="24">
        <v>0</v>
      </c>
      <c r="J14" s="24">
        <v>0</v>
      </c>
      <c r="K14" s="24">
        <v>0.5</v>
      </c>
      <c r="L14" s="11"/>
      <c r="M14" s="8"/>
    </row>
    <row r="15" spans="2:13" s="13" customFormat="1" ht="31.5" customHeight="1" x14ac:dyDescent="0.25">
      <c r="B15" s="77" t="s">
        <v>44</v>
      </c>
      <c r="C15" s="78"/>
      <c r="D15" s="78"/>
      <c r="E15" s="78"/>
      <c r="F15" s="79"/>
      <c r="G15" s="14" t="s">
        <v>7</v>
      </c>
      <c r="H15" s="12">
        <v>62017</v>
      </c>
      <c r="I15" s="49" t="s">
        <v>66</v>
      </c>
      <c r="J15" s="49" t="s">
        <v>66</v>
      </c>
      <c r="K15" s="49" t="s">
        <v>66</v>
      </c>
    </row>
    <row r="16" spans="2:13" s="13" customFormat="1" ht="29.25" customHeight="1" x14ac:dyDescent="0.25">
      <c r="B16" s="77" t="s">
        <v>30</v>
      </c>
      <c r="C16" s="78"/>
      <c r="D16" s="78"/>
      <c r="E16" s="78"/>
      <c r="F16" s="79"/>
      <c r="G16" s="14" t="s">
        <v>7</v>
      </c>
      <c r="H16" s="12">
        <v>16077</v>
      </c>
      <c r="I16" s="49" t="s">
        <v>67</v>
      </c>
      <c r="J16" s="49" t="s">
        <v>67</v>
      </c>
      <c r="K16" s="49" t="s">
        <v>67</v>
      </c>
    </row>
    <row r="17" spans="2:11" s="13" customFormat="1" ht="27.75" customHeight="1" x14ac:dyDescent="0.25">
      <c r="B17" s="77" t="s">
        <v>8</v>
      </c>
      <c r="C17" s="78"/>
      <c r="D17" s="78"/>
      <c r="E17" s="78"/>
      <c r="F17" s="79"/>
      <c r="G17" s="14" t="s">
        <v>7</v>
      </c>
      <c r="H17" s="12">
        <v>28329</v>
      </c>
      <c r="I17" s="49" t="s">
        <v>31</v>
      </c>
      <c r="J17" s="49" t="s">
        <v>31</v>
      </c>
      <c r="K17" s="49" t="s">
        <v>31</v>
      </c>
    </row>
    <row r="18" spans="2:11" s="13" customFormat="1" ht="24.95" customHeight="1" x14ac:dyDescent="0.25">
      <c r="B18" s="80" t="s">
        <v>9</v>
      </c>
      <c r="C18" s="80"/>
      <c r="D18" s="80"/>
      <c r="E18" s="80"/>
      <c r="F18" s="80"/>
      <c r="G18" s="82">
        <v>7060.2</v>
      </c>
      <c r="H18" s="12">
        <f>H19+H20+H21+H22+H23+H24+H25+H26+H27</f>
        <v>186160</v>
      </c>
      <c r="I18" s="82">
        <v>2.2000000000000002</v>
      </c>
      <c r="J18" s="82">
        <v>2.2000000000000002</v>
      </c>
      <c r="K18" s="82">
        <v>2.2000000000000002</v>
      </c>
    </row>
    <row r="19" spans="2:11" s="13" customFormat="1" ht="24.95" customHeight="1" x14ac:dyDescent="0.25">
      <c r="B19" s="77" t="s">
        <v>10</v>
      </c>
      <c r="C19" s="78"/>
      <c r="D19" s="78"/>
      <c r="E19" s="78"/>
      <c r="F19" s="79"/>
      <c r="G19" s="83"/>
      <c r="H19" s="45">
        <v>5500</v>
      </c>
      <c r="I19" s="83"/>
      <c r="J19" s="83"/>
      <c r="K19" s="83"/>
    </row>
    <row r="20" spans="2:11" s="13" customFormat="1" ht="24.95" customHeight="1" x14ac:dyDescent="0.25">
      <c r="B20" s="94" t="s">
        <v>11</v>
      </c>
      <c r="C20" s="94"/>
      <c r="D20" s="94"/>
      <c r="E20" s="94"/>
      <c r="F20" s="94"/>
      <c r="G20" s="83"/>
      <c r="H20" s="45">
        <v>53460</v>
      </c>
      <c r="I20" s="83"/>
      <c r="J20" s="83"/>
      <c r="K20" s="83"/>
    </row>
    <row r="21" spans="2:11" s="13" customFormat="1" ht="24.95" customHeight="1" x14ac:dyDescent="0.25">
      <c r="B21" s="77" t="s">
        <v>12</v>
      </c>
      <c r="C21" s="78"/>
      <c r="D21" s="78"/>
      <c r="E21" s="78"/>
      <c r="F21" s="79"/>
      <c r="G21" s="83"/>
      <c r="H21" s="45">
        <v>11500</v>
      </c>
      <c r="I21" s="83"/>
      <c r="J21" s="83"/>
      <c r="K21" s="83"/>
    </row>
    <row r="22" spans="2:11" s="13" customFormat="1" ht="24.95" customHeight="1" x14ac:dyDescent="0.25">
      <c r="B22" s="94" t="s">
        <v>13</v>
      </c>
      <c r="C22" s="94"/>
      <c r="D22" s="94"/>
      <c r="E22" s="94"/>
      <c r="F22" s="94"/>
      <c r="G22" s="83"/>
      <c r="H22" s="45">
        <v>12500</v>
      </c>
      <c r="I22" s="83"/>
      <c r="J22" s="83"/>
      <c r="K22" s="83"/>
    </row>
    <row r="23" spans="2:11" s="13" customFormat="1" ht="24.95" customHeight="1" x14ac:dyDescent="0.25">
      <c r="B23" s="94" t="s">
        <v>14</v>
      </c>
      <c r="C23" s="94"/>
      <c r="D23" s="94"/>
      <c r="E23" s="94"/>
      <c r="F23" s="94"/>
      <c r="G23" s="83"/>
      <c r="H23" s="45">
        <v>11700</v>
      </c>
      <c r="I23" s="83"/>
      <c r="J23" s="83"/>
      <c r="K23" s="83"/>
    </row>
    <row r="24" spans="2:11" s="13" customFormat="1" ht="24.95" customHeight="1" x14ac:dyDescent="0.25">
      <c r="B24" s="94" t="s">
        <v>15</v>
      </c>
      <c r="C24" s="94"/>
      <c r="D24" s="94"/>
      <c r="E24" s="94"/>
      <c r="F24" s="94"/>
      <c r="G24" s="83"/>
      <c r="H24" s="45">
        <v>31500</v>
      </c>
      <c r="I24" s="83"/>
      <c r="J24" s="83"/>
      <c r="K24" s="83"/>
    </row>
    <row r="25" spans="2:11" s="13" customFormat="1" ht="24.95" customHeight="1" x14ac:dyDescent="0.25">
      <c r="B25" s="94" t="s">
        <v>16</v>
      </c>
      <c r="C25" s="94"/>
      <c r="D25" s="94"/>
      <c r="E25" s="94"/>
      <c r="F25" s="94"/>
      <c r="G25" s="83"/>
      <c r="H25" s="45">
        <v>10000</v>
      </c>
      <c r="I25" s="83"/>
      <c r="J25" s="83"/>
      <c r="K25" s="83"/>
    </row>
    <row r="26" spans="2:11" s="13" customFormat="1" ht="24.95" customHeight="1" x14ac:dyDescent="0.25">
      <c r="B26" s="94" t="s">
        <v>17</v>
      </c>
      <c r="C26" s="94"/>
      <c r="D26" s="94"/>
      <c r="E26" s="94"/>
      <c r="F26" s="94"/>
      <c r="G26" s="83"/>
      <c r="H26" s="45">
        <v>15000</v>
      </c>
      <c r="I26" s="83"/>
      <c r="J26" s="83"/>
      <c r="K26" s="83"/>
    </row>
    <row r="27" spans="2:11" s="13" customFormat="1" ht="21.75" customHeight="1" x14ac:dyDescent="0.25">
      <c r="B27" s="94" t="s">
        <v>32</v>
      </c>
      <c r="C27" s="94"/>
      <c r="D27" s="94"/>
      <c r="E27" s="94"/>
      <c r="F27" s="94"/>
      <c r="G27" s="83"/>
      <c r="H27" s="45">
        <v>35000</v>
      </c>
      <c r="I27" s="83"/>
      <c r="J27" s="83"/>
      <c r="K27" s="83"/>
    </row>
    <row r="28" spans="2:11" s="13" customFormat="1" ht="26.25" customHeight="1" x14ac:dyDescent="0.25">
      <c r="B28" s="74" t="s">
        <v>45</v>
      </c>
      <c r="C28" s="75"/>
      <c r="D28" s="75"/>
      <c r="E28" s="75"/>
      <c r="F28" s="76"/>
      <c r="G28" s="47" t="s">
        <v>7</v>
      </c>
      <c r="H28" s="12">
        <v>18003</v>
      </c>
      <c r="I28" s="49" t="s">
        <v>65</v>
      </c>
      <c r="J28" s="49" t="s">
        <v>65</v>
      </c>
      <c r="K28" s="49" t="s">
        <v>65</v>
      </c>
    </row>
    <row r="29" spans="2:11" s="13" customFormat="1" ht="24.95" customHeight="1" x14ac:dyDescent="0.25">
      <c r="B29" s="74" t="s">
        <v>46</v>
      </c>
      <c r="C29" s="75"/>
      <c r="D29" s="75"/>
      <c r="E29" s="75"/>
      <c r="F29" s="76"/>
      <c r="G29" s="16">
        <v>3300.8</v>
      </c>
      <c r="H29" s="12">
        <v>23040</v>
      </c>
      <c r="I29" s="47">
        <v>0.57999999999999996</v>
      </c>
      <c r="J29" s="47">
        <v>0.57999999999999996</v>
      </c>
      <c r="K29" s="47">
        <v>0</v>
      </c>
    </row>
    <row r="30" spans="2:11" s="13" customFormat="1" ht="24.95" customHeight="1" x14ac:dyDescent="0.25">
      <c r="B30" s="80" t="s">
        <v>75</v>
      </c>
      <c r="C30" s="80"/>
      <c r="D30" s="80"/>
      <c r="E30" s="80"/>
      <c r="F30" s="80"/>
      <c r="G30" s="47" t="s">
        <v>7</v>
      </c>
      <c r="H30" s="44">
        <v>340800</v>
      </c>
      <c r="I30" s="49" t="s">
        <v>64</v>
      </c>
      <c r="J30" s="49" t="s">
        <v>64</v>
      </c>
      <c r="K30" s="49" t="s">
        <v>64</v>
      </c>
    </row>
    <row r="31" spans="2:11" s="13" customFormat="1" ht="24.95" customHeight="1" x14ac:dyDescent="0.25">
      <c r="B31" s="74" t="s">
        <v>18</v>
      </c>
      <c r="C31" s="75"/>
      <c r="D31" s="75"/>
      <c r="E31" s="75"/>
      <c r="F31" s="76"/>
      <c r="G31" s="82">
        <v>1864</v>
      </c>
      <c r="H31" s="44">
        <v>230000</v>
      </c>
      <c r="I31" s="82">
        <v>10.28</v>
      </c>
      <c r="J31" s="85">
        <v>0</v>
      </c>
      <c r="K31" s="85">
        <v>0</v>
      </c>
    </row>
    <row r="32" spans="2:11" s="13" customFormat="1" ht="24.95" customHeight="1" x14ac:dyDescent="0.25">
      <c r="B32" s="77" t="s">
        <v>61</v>
      </c>
      <c r="C32" s="78"/>
      <c r="D32" s="78"/>
      <c r="E32" s="78"/>
      <c r="F32" s="79"/>
      <c r="G32" s="83"/>
      <c r="H32" s="48">
        <v>140000</v>
      </c>
      <c r="I32" s="83"/>
      <c r="J32" s="86"/>
      <c r="K32" s="86"/>
    </row>
    <row r="33" spans="2:11" s="13" customFormat="1" ht="24.95" customHeight="1" x14ac:dyDescent="0.25">
      <c r="B33" s="77" t="s">
        <v>73</v>
      </c>
      <c r="C33" s="78"/>
      <c r="D33" s="78"/>
      <c r="E33" s="78"/>
      <c r="F33" s="79"/>
      <c r="G33" s="83"/>
      <c r="H33" s="48">
        <v>90000</v>
      </c>
      <c r="I33" s="83"/>
      <c r="J33" s="86"/>
      <c r="K33" s="86"/>
    </row>
    <row r="34" spans="2:11" s="13" customFormat="1" ht="24.95" customHeight="1" x14ac:dyDescent="0.25">
      <c r="B34" s="80" t="s">
        <v>19</v>
      </c>
      <c r="C34" s="80"/>
      <c r="D34" s="80"/>
      <c r="E34" s="80"/>
      <c r="F34" s="80"/>
      <c r="G34" s="82">
        <v>1436.8</v>
      </c>
      <c r="H34" s="12">
        <f>H35+H36</f>
        <v>72000</v>
      </c>
      <c r="I34" s="82">
        <v>0</v>
      </c>
      <c r="J34" s="82">
        <v>4.18</v>
      </c>
      <c r="K34" s="82">
        <v>0</v>
      </c>
    </row>
    <row r="35" spans="2:11" s="13" customFormat="1" ht="24.95" customHeight="1" x14ac:dyDescent="0.25">
      <c r="B35" s="77" t="s">
        <v>62</v>
      </c>
      <c r="C35" s="78"/>
      <c r="D35" s="78"/>
      <c r="E35" s="78"/>
      <c r="F35" s="79"/>
      <c r="G35" s="83"/>
      <c r="H35" s="45">
        <v>57000</v>
      </c>
      <c r="I35" s="83"/>
      <c r="J35" s="83"/>
      <c r="K35" s="83"/>
    </row>
    <row r="36" spans="2:11" s="13" customFormat="1" ht="24.95" customHeight="1" x14ac:dyDescent="0.25">
      <c r="B36" s="77" t="s">
        <v>48</v>
      </c>
      <c r="C36" s="78"/>
      <c r="D36" s="78"/>
      <c r="E36" s="78"/>
      <c r="F36" s="79"/>
      <c r="G36" s="84"/>
      <c r="H36" s="48">
        <v>15000</v>
      </c>
      <c r="I36" s="83"/>
      <c r="J36" s="83"/>
      <c r="K36" s="83"/>
    </row>
    <row r="37" spans="2:11" s="13" customFormat="1" ht="24.95" customHeight="1" x14ac:dyDescent="0.25">
      <c r="B37" s="80" t="s">
        <v>20</v>
      </c>
      <c r="C37" s="80"/>
      <c r="D37" s="80"/>
      <c r="E37" s="80"/>
      <c r="F37" s="80"/>
      <c r="G37" s="82">
        <v>3759.4</v>
      </c>
      <c r="H37" s="12">
        <f>H38+H39</f>
        <v>23000</v>
      </c>
      <c r="I37" s="82">
        <v>0</v>
      </c>
      <c r="J37" s="82">
        <v>0</v>
      </c>
      <c r="K37" s="82">
        <v>0.33</v>
      </c>
    </row>
    <row r="38" spans="2:11" s="13" customFormat="1" ht="24" customHeight="1" x14ac:dyDescent="0.25">
      <c r="B38" s="77" t="s">
        <v>47</v>
      </c>
      <c r="C38" s="78"/>
      <c r="D38" s="78"/>
      <c r="E38" s="78"/>
      <c r="F38" s="79"/>
      <c r="G38" s="83"/>
      <c r="H38" s="48">
        <v>15000</v>
      </c>
      <c r="I38" s="83"/>
      <c r="J38" s="83"/>
      <c r="K38" s="83"/>
    </row>
    <row r="39" spans="2:11" s="13" customFormat="1" ht="24" customHeight="1" x14ac:dyDescent="0.25">
      <c r="B39" s="77" t="s">
        <v>74</v>
      </c>
      <c r="C39" s="78"/>
      <c r="D39" s="78"/>
      <c r="E39" s="78"/>
      <c r="F39" s="79"/>
      <c r="G39" s="84"/>
      <c r="H39" s="56">
        <v>8000</v>
      </c>
      <c r="I39" s="55">
        <v>0</v>
      </c>
      <c r="J39" s="55">
        <v>0</v>
      </c>
      <c r="K39" s="55">
        <v>0.18</v>
      </c>
    </row>
    <row r="40" spans="2:11" s="13" customFormat="1" ht="24.95" customHeight="1" x14ac:dyDescent="0.25">
      <c r="B40" s="80" t="s">
        <v>21</v>
      </c>
      <c r="C40" s="80"/>
      <c r="D40" s="80"/>
      <c r="E40" s="80"/>
      <c r="F40" s="80"/>
      <c r="G40" s="47">
        <v>3300.8</v>
      </c>
      <c r="H40" s="17">
        <v>242400</v>
      </c>
      <c r="I40" s="47">
        <v>6.12</v>
      </c>
      <c r="J40" s="47">
        <v>6.12</v>
      </c>
      <c r="K40" s="47">
        <v>0</v>
      </c>
    </row>
    <row r="41" spans="2:11" s="13" customFormat="1" ht="13.5" customHeight="1" x14ac:dyDescent="0.25">
      <c r="B41" s="81"/>
      <c r="C41" s="81"/>
      <c r="D41" s="81"/>
      <c r="E41" s="81"/>
      <c r="F41" s="81"/>
      <c r="G41" s="47"/>
      <c r="H41" s="44"/>
      <c r="I41" s="44">
        <f>I8+I13+I18+I31+I40+I29</f>
        <v>43.139999999999993</v>
      </c>
      <c r="J41" s="44">
        <f>J8+J13+J18+J29+J34+J40</f>
        <v>37.04</v>
      </c>
      <c r="K41" s="44">
        <f>K8+K14+K18+K37+K39</f>
        <v>19.619999999999997</v>
      </c>
    </row>
    <row r="42" spans="2:11" s="13" customFormat="1" ht="24.95" customHeight="1" x14ac:dyDescent="0.25">
      <c r="B42" s="18"/>
      <c r="C42" s="18"/>
      <c r="D42" s="19"/>
      <c r="E42" s="19"/>
      <c r="F42" s="19"/>
      <c r="G42" s="8"/>
      <c r="H42" s="51" t="s">
        <v>59</v>
      </c>
      <c r="I42" s="48">
        <f>I41*G31</f>
        <v>80412.959999999992</v>
      </c>
      <c r="J42" s="48">
        <f>J41*G34</f>
        <v>53219.072</v>
      </c>
      <c r="K42" s="48">
        <f>K41*G37</f>
        <v>73759.427999999985</v>
      </c>
    </row>
    <row r="43" spans="2:11" s="13" customFormat="1" ht="15" customHeight="1" x14ac:dyDescent="0.25">
      <c r="B43" s="20"/>
      <c r="C43" s="18"/>
      <c r="D43" s="19"/>
      <c r="E43" s="19"/>
      <c r="F43" s="19"/>
      <c r="G43" s="8"/>
      <c r="H43" s="51" t="s">
        <v>68</v>
      </c>
      <c r="I43" s="48">
        <f>I42*12</f>
        <v>964955.5199999999</v>
      </c>
      <c r="J43" s="48">
        <f>J42*12</f>
        <v>638628.86400000006</v>
      </c>
      <c r="K43" s="48">
        <f>K42*12</f>
        <v>885113.13599999982</v>
      </c>
    </row>
    <row r="44" spans="2:11" s="13" customFormat="1" ht="15" customHeight="1" x14ac:dyDescent="0.25">
      <c r="B44" s="18"/>
      <c r="C44" s="18"/>
      <c r="D44" s="19"/>
      <c r="E44" s="19"/>
      <c r="F44" s="19"/>
      <c r="G44" s="8"/>
      <c r="H44" s="21"/>
      <c r="I44" s="69">
        <f>I43+J43+K43</f>
        <v>2488697.52</v>
      </c>
      <c r="J44" s="69"/>
      <c r="K44" s="69"/>
    </row>
    <row r="45" spans="2:11" s="13" customFormat="1" ht="15" customHeight="1" x14ac:dyDescent="0.25">
      <c r="B45" s="18"/>
      <c r="C45" s="18"/>
      <c r="D45" s="19"/>
      <c r="E45" s="19"/>
      <c r="F45" s="19"/>
      <c r="G45" s="8"/>
      <c r="H45" s="21"/>
      <c r="I45" s="70">
        <f>(546.04*71)*12</f>
        <v>465226.07999999996</v>
      </c>
      <c r="J45" s="71"/>
      <c r="K45" s="72"/>
    </row>
    <row r="46" spans="2:11" s="13" customFormat="1" x14ac:dyDescent="0.25">
      <c r="B46" s="19"/>
      <c r="C46" s="19"/>
      <c r="D46" s="19"/>
      <c r="E46" s="19"/>
      <c r="F46" s="19"/>
      <c r="G46" s="8"/>
      <c r="H46" s="21"/>
      <c r="I46" s="69">
        <f>I44+I45</f>
        <v>2953923.6</v>
      </c>
      <c r="J46" s="69"/>
      <c r="K46" s="69"/>
    </row>
    <row r="47" spans="2:11" s="13" customFormat="1" ht="15.75" x14ac:dyDescent="0.25">
      <c r="B47" s="62" t="s">
        <v>33</v>
      </c>
      <c r="C47" s="62"/>
      <c r="D47" s="62"/>
      <c r="E47" s="62"/>
      <c r="F47" s="62"/>
      <c r="G47" s="22"/>
      <c r="H47" s="22"/>
      <c r="I47" s="22"/>
      <c r="J47" s="22"/>
      <c r="K47" s="22"/>
    </row>
    <row r="48" spans="2:11" s="13" customFormat="1" ht="15.75" x14ac:dyDescent="0.25">
      <c r="B48" s="62" t="s">
        <v>34</v>
      </c>
      <c r="C48" s="62"/>
      <c r="D48" s="62"/>
      <c r="E48" s="62"/>
      <c r="F48" s="62"/>
      <c r="G48" s="11"/>
      <c r="H48" s="73" t="s">
        <v>36</v>
      </c>
      <c r="I48" s="73"/>
      <c r="J48" s="73"/>
      <c r="K48" s="73"/>
    </row>
    <row r="49" spans="2:11" s="13" customFormat="1" ht="15.75" x14ac:dyDescent="0.25">
      <c r="B49" s="62" t="s">
        <v>35</v>
      </c>
      <c r="C49" s="62"/>
      <c r="D49" s="62"/>
      <c r="E49" s="62"/>
      <c r="F49" s="62"/>
      <c r="G49" s="11"/>
      <c r="H49" s="63" t="s">
        <v>37</v>
      </c>
      <c r="I49" s="64"/>
      <c r="J49" s="63">
        <v>71</v>
      </c>
      <c r="K49" s="64"/>
    </row>
    <row r="50" spans="2:11" s="13" customFormat="1" ht="15.75" x14ac:dyDescent="0.25">
      <c r="B50" s="62" t="s">
        <v>49</v>
      </c>
      <c r="C50" s="62"/>
      <c r="D50" s="62"/>
      <c r="E50" s="62"/>
      <c r="F50" s="62"/>
      <c r="G50" s="25" t="s">
        <v>50</v>
      </c>
      <c r="H50" s="65" t="s">
        <v>38</v>
      </c>
      <c r="I50" s="66"/>
      <c r="J50" s="67">
        <v>7060.2</v>
      </c>
      <c r="K50" s="68"/>
    </row>
    <row r="51" spans="2:11" s="13" customFormat="1" ht="15.75" x14ac:dyDescent="0.25">
      <c r="B51" s="62" t="s">
        <v>69</v>
      </c>
      <c r="C51" s="62"/>
      <c r="D51" s="62"/>
      <c r="E51" s="62"/>
      <c r="F51" s="62"/>
      <c r="G51" s="47">
        <v>25.895866972607006</v>
      </c>
      <c r="H51" s="57" t="s">
        <v>39</v>
      </c>
      <c r="I51" s="58"/>
      <c r="J51" s="59">
        <v>1828.3</v>
      </c>
      <c r="K51" s="60"/>
    </row>
    <row r="52" spans="2:11" s="13" customFormat="1" ht="15.75" x14ac:dyDescent="0.25">
      <c r="B52" s="62" t="s">
        <v>70</v>
      </c>
      <c r="C52" s="62"/>
      <c r="D52" s="62"/>
      <c r="E52" s="62"/>
      <c r="F52" s="62"/>
      <c r="G52" s="47">
        <v>27.351916376306619</v>
      </c>
      <c r="H52" s="57" t="s">
        <v>40</v>
      </c>
      <c r="I52" s="58"/>
      <c r="J52" s="59">
        <v>1931.1</v>
      </c>
      <c r="K52" s="60"/>
    </row>
    <row r="53" spans="2:11" s="13" customFormat="1" ht="15.75" x14ac:dyDescent="0.25">
      <c r="B53" s="62" t="s">
        <v>72</v>
      </c>
      <c r="C53" s="62"/>
      <c r="D53" s="62"/>
      <c r="E53" s="62"/>
      <c r="F53" s="62"/>
      <c r="G53" s="47">
        <v>20.35069828050197</v>
      </c>
      <c r="H53" s="57" t="s">
        <v>41</v>
      </c>
      <c r="I53" s="58"/>
      <c r="J53" s="59">
        <v>1436.8</v>
      </c>
      <c r="K53" s="60"/>
    </row>
    <row r="54" spans="2:11" s="13" customFormat="1" x14ac:dyDescent="0.25">
      <c r="B54" s="19"/>
      <c r="C54" s="19"/>
      <c r="D54" s="19"/>
      <c r="E54" s="19"/>
      <c r="F54" s="19"/>
      <c r="G54" s="47">
        <v>26.401518370584405</v>
      </c>
      <c r="H54" s="57" t="s">
        <v>22</v>
      </c>
      <c r="I54" s="58"/>
      <c r="J54" s="59">
        <v>1864</v>
      </c>
      <c r="K54" s="60"/>
    </row>
    <row r="55" spans="2:11" s="13" customFormat="1" x14ac:dyDescent="0.25">
      <c r="B55" s="19"/>
      <c r="C55" s="19"/>
      <c r="D55" s="19"/>
      <c r="E55" s="19"/>
      <c r="F55" s="19"/>
      <c r="G55" s="15">
        <v>100</v>
      </c>
      <c r="H55" s="21"/>
      <c r="I55" s="23"/>
      <c r="J55" s="23"/>
      <c r="K55" s="23"/>
    </row>
    <row r="56" spans="2:11" s="13" customFormat="1" x14ac:dyDescent="0.25">
      <c r="B56" s="19"/>
      <c r="C56" s="19"/>
      <c r="D56" s="19"/>
      <c r="E56" s="19"/>
      <c r="F56" s="19"/>
      <c r="G56" s="8"/>
      <c r="H56" s="21"/>
      <c r="I56" s="23"/>
      <c r="J56" s="23"/>
      <c r="K56" s="23"/>
    </row>
    <row r="57" spans="2:11" s="13" customFormat="1" ht="15" customHeight="1" x14ac:dyDescent="0.25">
      <c r="B57" s="19"/>
      <c r="C57" s="19"/>
      <c r="D57" s="19"/>
      <c r="E57" s="19"/>
      <c r="F57" s="19"/>
      <c r="G57" s="8"/>
      <c r="H57" s="21"/>
      <c r="I57" s="23"/>
      <c r="J57" s="23"/>
      <c r="K57" s="23"/>
    </row>
    <row r="58" spans="2:11" ht="15" customHeight="1" x14ac:dyDescent="0.25">
      <c r="B58" s="19"/>
      <c r="C58" s="19"/>
      <c r="D58" s="19"/>
      <c r="E58" s="19"/>
      <c r="F58" s="19"/>
      <c r="G58" s="8"/>
      <c r="H58" s="21"/>
      <c r="I58" s="23"/>
      <c r="J58" s="23"/>
      <c r="K58" s="23"/>
    </row>
    <row r="59" spans="2:11" x14ac:dyDescent="0.25">
      <c r="B59" s="61" t="s">
        <v>77</v>
      </c>
      <c r="C59" s="61"/>
      <c r="D59" s="61"/>
      <c r="E59" s="61"/>
      <c r="F59" s="61"/>
      <c r="G59" s="61"/>
      <c r="H59" s="61"/>
      <c r="I59" s="61"/>
      <c r="J59" s="61"/>
      <c r="K59" s="61"/>
    </row>
    <row r="60" spans="2:11" ht="15" customHeight="1" x14ac:dyDescent="0.25"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2:11" x14ac:dyDescent="0.25"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2:11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</row>
  </sheetData>
  <mergeCells count="81">
    <mergeCell ref="B23:F23"/>
    <mergeCell ref="B24:F24"/>
    <mergeCell ref="B26:F26"/>
    <mergeCell ref="B27:F27"/>
    <mergeCell ref="B25:F25"/>
    <mergeCell ref="B14:F14"/>
    <mergeCell ref="B21:F21"/>
    <mergeCell ref="B22:F22"/>
    <mergeCell ref="B19:F19"/>
    <mergeCell ref="B20:F20"/>
    <mergeCell ref="B18:F18"/>
    <mergeCell ref="B15:F15"/>
    <mergeCell ref="B17:F17"/>
    <mergeCell ref="B16:F16"/>
    <mergeCell ref="B11:F11"/>
    <mergeCell ref="B12:F12"/>
    <mergeCell ref="B13:F13"/>
    <mergeCell ref="B4:K5"/>
    <mergeCell ref="B6:F6"/>
    <mergeCell ref="B7:K7"/>
    <mergeCell ref="B8:F8"/>
    <mergeCell ref="G8:G12"/>
    <mergeCell ref="I8:I12"/>
    <mergeCell ref="J8:J12"/>
    <mergeCell ref="B9:F9"/>
    <mergeCell ref="B10:F10"/>
    <mergeCell ref="K8:K12"/>
    <mergeCell ref="G18:G27"/>
    <mergeCell ref="I18:I27"/>
    <mergeCell ref="J18:J27"/>
    <mergeCell ref="K18:K27"/>
    <mergeCell ref="G31:G33"/>
    <mergeCell ref="I31:I33"/>
    <mergeCell ref="J31:J33"/>
    <mergeCell ref="K31:K33"/>
    <mergeCell ref="B41:F41"/>
    <mergeCell ref="K34:K36"/>
    <mergeCell ref="B35:F35"/>
    <mergeCell ref="B36:F36"/>
    <mergeCell ref="B37:F37"/>
    <mergeCell ref="I37:I38"/>
    <mergeCell ref="J37:J38"/>
    <mergeCell ref="K37:K38"/>
    <mergeCell ref="B34:F34"/>
    <mergeCell ref="G34:G36"/>
    <mergeCell ref="I34:I36"/>
    <mergeCell ref="J34:J36"/>
    <mergeCell ref="B38:F38"/>
    <mergeCell ref="B40:F40"/>
    <mergeCell ref="B39:F39"/>
    <mergeCell ref="G37:G39"/>
    <mergeCell ref="B28:F28"/>
    <mergeCell ref="B33:F33"/>
    <mergeCell ref="B29:F29"/>
    <mergeCell ref="B31:F31"/>
    <mergeCell ref="B30:F30"/>
    <mergeCell ref="B32:F32"/>
    <mergeCell ref="J49:K49"/>
    <mergeCell ref="B50:F50"/>
    <mergeCell ref="H50:I50"/>
    <mergeCell ref="J50:K50"/>
    <mergeCell ref="I44:K44"/>
    <mergeCell ref="I45:K45"/>
    <mergeCell ref="I46:K46"/>
    <mergeCell ref="B47:F47"/>
    <mergeCell ref="B48:F48"/>
    <mergeCell ref="H48:K48"/>
    <mergeCell ref="B49:F49"/>
    <mergeCell ref="H49:I49"/>
    <mergeCell ref="H54:I54"/>
    <mergeCell ref="J54:K54"/>
    <mergeCell ref="B59:K61"/>
    <mergeCell ref="B51:F51"/>
    <mergeCell ref="B52:F52"/>
    <mergeCell ref="B53:F53"/>
    <mergeCell ref="H51:I51"/>
    <mergeCell ref="J51:K51"/>
    <mergeCell ref="H52:I52"/>
    <mergeCell ref="J52:K52"/>
    <mergeCell ref="H53:I53"/>
    <mergeCell ref="J53:K53"/>
  </mergeCells>
  <pageMargins left="0" right="0" top="0" bottom="0" header="0" footer="0"/>
  <pageSetup paperSize="9" scale="6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33"/>
  <sheetViews>
    <sheetView topLeftCell="A7" workbookViewId="0">
      <selection activeCell="D19" sqref="D19"/>
    </sheetView>
  </sheetViews>
  <sheetFormatPr defaultRowHeight="15" x14ac:dyDescent="0.25"/>
  <cols>
    <col min="2" max="2" width="14.140625" customWidth="1"/>
    <col min="3" max="3" width="13.5703125" style="27" customWidth="1"/>
    <col min="4" max="4" width="17.7109375" style="27" customWidth="1"/>
    <col min="5" max="5" width="14" style="27" customWidth="1"/>
    <col min="6" max="6" width="11.42578125" style="27" bestFit="1" customWidth="1"/>
    <col min="7" max="11" width="9.140625" style="27"/>
  </cols>
  <sheetData>
    <row r="8" spans="2:6" ht="15.75" thickBot="1" x14ac:dyDescent="0.3">
      <c r="B8" t="s">
        <v>52</v>
      </c>
    </row>
    <row r="9" spans="2:6" x14ac:dyDescent="0.25">
      <c r="B9" s="30"/>
      <c r="C9" s="33" t="s">
        <v>59</v>
      </c>
      <c r="D9" s="33" t="s">
        <v>57</v>
      </c>
      <c r="E9" s="34" t="s">
        <v>58</v>
      </c>
    </row>
    <row r="10" spans="2:6" x14ac:dyDescent="0.25">
      <c r="B10" s="31" t="s">
        <v>53</v>
      </c>
      <c r="C10" s="35">
        <v>11057.85</v>
      </c>
      <c r="D10" s="35">
        <f>C10*13</f>
        <v>143752.05000000002</v>
      </c>
      <c r="E10" s="40">
        <f>D10*30.2%</f>
        <v>43413.119100000004</v>
      </c>
      <c r="F10" s="35">
        <f>D10+E10</f>
        <v>187165.16910000003</v>
      </c>
    </row>
    <row r="11" spans="2:6" x14ac:dyDescent="0.25">
      <c r="B11" s="31" t="s">
        <v>76</v>
      </c>
      <c r="C11" s="35">
        <v>34500</v>
      </c>
      <c r="D11" s="35">
        <f t="shared" ref="D11:D14" si="0">C11*13</f>
        <v>448500</v>
      </c>
      <c r="E11" s="40">
        <f t="shared" ref="E11:E14" si="1">D11*30.2%</f>
        <v>135447</v>
      </c>
      <c r="F11" s="35">
        <f t="shared" ref="F11:F14" si="2">D11+E11</f>
        <v>583947</v>
      </c>
    </row>
    <row r="12" spans="2:6" x14ac:dyDescent="0.25">
      <c r="B12" s="31" t="s">
        <v>54</v>
      </c>
      <c r="C12" s="35">
        <v>19000</v>
      </c>
      <c r="D12" s="35">
        <f t="shared" si="0"/>
        <v>247000</v>
      </c>
      <c r="E12" s="40">
        <f t="shared" si="1"/>
        <v>74594</v>
      </c>
      <c r="F12" s="35">
        <f t="shared" si="2"/>
        <v>321594</v>
      </c>
    </row>
    <row r="13" spans="2:6" x14ac:dyDescent="0.25">
      <c r="B13" s="31" t="s">
        <v>55</v>
      </c>
      <c r="C13" s="35">
        <v>20700</v>
      </c>
      <c r="D13" s="35">
        <f t="shared" si="0"/>
        <v>269100</v>
      </c>
      <c r="E13" s="40">
        <f t="shared" si="1"/>
        <v>81268.2</v>
      </c>
      <c r="F13" s="35">
        <f t="shared" si="2"/>
        <v>350368.2</v>
      </c>
    </row>
    <row r="14" spans="2:6" x14ac:dyDescent="0.25">
      <c r="B14" s="31" t="s">
        <v>56</v>
      </c>
      <c r="C14" s="35">
        <v>15900</v>
      </c>
      <c r="D14" s="35">
        <f t="shared" si="0"/>
        <v>206700</v>
      </c>
      <c r="E14" s="40">
        <f t="shared" si="1"/>
        <v>62423.4</v>
      </c>
      <c r="F14" s="35">
        <f t="shared" si="2"/>
        <v>269123.40000000002</v>
      </c>
    </row>
    <row r="15" spans="2:6" ht="15.75" thickBot="1" x14ac:dyDescent="0.3">
      <c r="B15" s="32"/>
      <c r="C15" s="36">
        <f>SUM(C10:C14)</f>
        <v>101157.85</v>
      </c>
      <c r="D15" s="36">
        <f>SUM(D10:D14)</f>
        <v>1315052.05</v>
      </c>
      <c r="E15" s="41">
        <f>SUM(E10:E14)</f>
        <v>397145.71910000005</v>
      </c>
      <c r="F15" s="26">
        <f>SUM(F10:F14)</f>
        <v>1712197.7691000002</v>
      </c>
    </row>
    <row r="16" spans="2:6" x14ac:dyDescent="0.25">
      <c r="C16" s="37"/>
      <c r="D16" s="37"/>
      <c r="E16" s="37"/>
    </row>
    <row r="19" spans="2:5" x14ac:dyDescent="0.25">
      <c r="B19" t="s">
        <v>60</v>
      </c>
    </row>
    <row r="20" spans="2:5" x14ac:dyDescent="0.25">
      <c r="E20" s="27" t="s">
        <v>63</v>
      </c>
    </row>
    <row r="21" spans="2:5" x14ac:dyDescent="0.25">
      <c r="B21" s="38">
        <v>44927</v>
      </c>
      <c r="C21" s="28">
        <v>35770.03</v>
      </c>
      <c r="E21" s="27">
        <f>20200*12</f>
        <v>242400</v>
      </c>
    </row>
    <row r="22" spans="2:5" x14ac:dyDescent="0.25">
      <c r="B22" s="38">
        <v>44958</v>
      </c>
      <c r="C22" s="28">
        <v>35770.03</v>
      </c>
    </row>
    <row r="23" spans="2:5" x14ac:dyDescent="0.25">
      <c r="B23" s="38">
        <v>44986</v>
      </c>
      <c r="C23" s="28">
        <v>35770.03</v>
      </c>
    </row>
    <row r="24" spans="2:5" x14ac:dyDescent="0.25">
      <c r="B24" s="38">
        <v>45017</v>
      </c>
      <c r="C24" s="28">
        <v>35770.03</v>
      </c>
    </row>
    <row r="25" spans="2:5" x14ac:dyDescent="0.25">
      <c r="B25" s="38">
        <v>45047</v>
      </c>
      <c r="C25" s="28">
        <v>35770.03</v>
      </c>
    </row>
    <row r="26" spans="2:5" x14ac:dyDescent="0.25">
      <c r="B26" s="38">
        <v>45078</v>
      </c>
      <c r="C26" s="28">
        <v>35770.03</v>
      </c>
    </row>
    <row r="27" spans="2:5" x14ac:dyDescent="0.25">
      <c r="B27" s="38">
        <v>45108</v>
      </c>
      <c r="C27" s="28">
        <v>35770.03</v>
      </c>
    </row>
    <row r="28" spans="2:5" x14ac:dyDescent="0.25">
      <c r="B28" s="38">
        <v>45139</v>
      </c>
      <c r="C28" s="28">
        <v>35770.03</v>
      </c>
    </row>
    <row r="29" spans="2:5" x14ac:dyDescent="0.25">
      <c r="B29" s="38">
        <v>45170</v>
      </c>
      <c r="C29" s="28">
        <v>35770.03</v>
      </c>
    </row>
    <row r="30" spans="2:5" x14ac:dyDescent="0.25">
      <c r="B30" s="38">
        <v>45200</v>
      </c>
      <c r="C30" s="28">
        <v>35770.03</v>
      </c>
    </row>
    <row r="31" spans="2:5" x14ac:dyDescent="0.25">
      <c r="B31" s="38">
        <v>45231</v>
      </c>
      <c r="C31" s="28">
        <v>35770.03</v>
      </c>
    </row>
    <row r="32" spans="2:5" x14ac:dyDescent="0.25">
      <c r="B32" s="38">
        <v>45261</v>
      </c>
      <c r="C32" s="28">
        <v>35770.03</v>
      </c>
    </row>
    <row r="33" spans="2:5" x14ac:dyDescent="0.25">
      <c r="B33" s="39"/>
      <c r="C33" s="29">
        <f>SUM(C21:C32)</f>
        <v>429240.3600000001</v>
      </c>
      <c r="D33" s="27">
        <v>7060.2</v>
      </c>
      <c r="E33" s="42">
        <f>C33/D33/12</f>
        <v>5.0664329622390314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сама смета</vt:lpstr>
      <vt:lpstr>Мусор, зарплата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Устинова</dc:creator>
  <cp:lastModifiedBy>Svetlana Kosheverskaya</cp:lastModifiedBy>
  <cp:lastPrinted>2023-03-30T14:02:32Z</cp:lastPrinted>
  <dcterms:created xsi:type="dcterms:W3CDTF">2023-03-08T12:55:20Z</dcterms:created>
  <dcterms:modified xsi:type="dcterms:W3CDTF">2023-04-24T12:24:51Z</dcterms:modified>
</cp:coreProperties>
</file>